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" i="1" l="1"/>
  <c r="P14" i="1"/>
  <c r="B8" i="1" l="1"/>
  <c r="J14" i="1" l="1"/>
  <c r="J13" i="1"/>
  <c r="J12" i="1"/>
  <c r="K14" i="1"/>
  <c r="K13" i="1"/>
  <c r="K12" i="1"/>
  <c r="L14" i="1"/>
  <c r="L13" i="1"/>
  <c r="L12" i="1"/>
  <c r="N14" i="1"/>
  <c r="N13" i="1"/>
  <c r="O13" i="1" s="1"/>
  <c r="N12" i="1"/>
  <c r="O12" i="1" s="1"/>
  <c r="P12" i="1" s="1"/>
  <c r="O14" i="1"/>
  <c r="B7" i="1" l="1"/>
  <c r="H14" i="1" l="1"/>
  <c r="H12" i="1"/>
  <c r="H13" i="1"/>
  <c r="B18" i="1"/>
  <c r="B16" i="1" l="1"/>
  <c r="B21" i="1" l="1"/>
  <c r="B24" i="1" s="1"/>
  <c r="I2" i="1" l="1"/>
  <c r="F14" i="1" s="1"/>
  <c r="G14" i="1" s="1"/>
  <c r="F2" i="1"/>
  <c r="F13" i="1" s="1"/>
  <c r="G13" i="1" s="1"/>
  <c r="D2" i="1"/>
  <c r="F12" i="1" s="1"/>
  <c r="G12" i="1" s="1"/>
</calcChain>
</file>

<file path=xl/sharedStrings.xml><?xml version="1.0" encoding="utf-8"?>
<sst xmlns="http://schemas.openxmlformats.org/spreadsheetml/2006/main" count="44" uniqueCount="43">
  <si>
    <t>CTC2 Empty Weight (g)</t>
  </si>
  <si>
    <t>CTC2 Weight with 3.75 mL matrix and dilution (g)</t>
  </si>
  <si>
    <t>Weight with tracer added (g)</t>
  </si>
  <si>
    <t>CTC2 after CT10 Test (g)</t>
  </si>
  <si>
    <t>Mass used in CT10 (g)</t>
  </si>
  <si>
    <t>Mass used in CT11 Test (g)</t>
  </si>
  <si>
    <t>Mass after CT11 Test (g)</t>
  </si>
  <si>
    <t>Mass before CT12 test (g)</t>
  </si>
  <si>
    <t>Mass used in CT12 (g)</t>
  </si>
  <si>
    <t>Mass after CT12 test (g)</t>
  </si>
  <si>
    <t>activity in centrifuge 05/06/2018 =</t>
  </si>
  <si>
    <t xml:space="preserve">decay corrected activity calculated from lsc = </t>
  </si>
  <si>
    <t xml:space="preserve">Activity left in ctc1 = </t>
  </si>
  <si>
    <t xml:space="preserve">Total activity left (bq) = </t>
  </si>
  <si>
    <t>ct10</t>
  </si>
  <si>
    <t>ct11</t>
  </si>
  <si>
    <t>ct12</t>
  </si>
  <si>
    <t xml:space="preserve">difference = </t>
  </si>
  <si>
    <t>Sample mass</t>
  </si>
  <si>
    <t>±0.0001 g</t>
  </si>
  <si>
    <t>Measured Activity</t>
  </si>
  <si>
    <t xml:space="preserve">Activity of sample </t>
  </si>
  <si>
    <t>Bq/g</t>
  </si>
  <si>
    <t>Mass of source</t>
  </si>
  <si>
    <t xml:space="preserve">Activity of source </t>
  </si>
  <si>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 xml:space="preserve"> 0.75%</t>
    </r>
  </si>
  <si>
    <t>Test</t>
  </si>
  <si>
    <t>Mass used (g)</t>
  </si>
  <si>
    <r>
      <t>Uncertainty on mass (</t>
    </r>
    <r>
      <rPr>
        <sz val="11"/>
        <color theme="1"/>
        <rFont val="Calibri"/>
        <family val="2"/>
      </rPr>
      <t xml:space="preserve">± </t>
    </r>
    <r>
      <rPr>
        <sz val="11"/>
        <color theme="1"/>
        <rFont val="Calibri"/>
        <family val="2"/>
        <scheme val="minor"/>
      </rPr>
      <t>g)</t>
    </r>
  </si>
  <si>
    <t xml:space="preserve">Theoretical activity </t>
  </si>
  <si>
    <t>Recovery %</t>
  </si>
  <si>
    <t>g</t>
  </si>
  <si>
    <t>± 0.0001 g</t>
  </si>
  <si>
    <t>Bq</t>
  </si>
  <si>
    <t>Uncertainty on recovery (+/-)</t>
  </si>
  <si>
    <t>Uncertainty on measured activity  (+/- Bq)</t>
  </si>
  <si>
    <t>Uncertainty on measured activity (%)</t>
  </si>
  <si>
    <t>Method uncertainty on weight of source (S) (%)</t>
  </si>
  <si>
    <t>Uncertainty on mass of sample (W) (%)</t>
  </si>
  <si>
    <t>Uncertainty on source activity (A) (%)</t>
  </si>
  <si>
    <t>Uncertainty on sample weight used (U) (%)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</si>
  <si>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</si>
  <si>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Relative uncertainty of recovery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</si>
</sst>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1" xfId="0" applyFill="1" applyBorder="1"/>
    <xf numFmtId="10" fontId="0" fillId="0" borderId="0" xfId="0" applyNumberFormat="1"/>
    <xf numFmtId="0" fontId="0" fillId="4" borderId="0" xfId="0" applyFill="1"/>
    <xf numFmtId="0" fontId="0" fillId="0" borderId="1" xfId="0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80" zoomScaleNormal="80" workbookViewId="0">
      <selection activeCell="M13" sqref="M13"/>
    </sheetView>
  </sheetViews>
  <sheetFormatPr defaultRowHeight="15" x14ac:dyDescent="0.25"/>
  <cols>
    <col min="1" max="1" width="44.7109375" bestFit="1" customWidth="1"/>
    <col min="2" max="2" width="44.85546875" bestFit="1" customWidth="1"/>
    <col min="3" max="3" width="31.7109375" bestFit="1" customWidth="1"/>
    <col min="4" max="4" width="19" bestFit="1" customWidth="1"/>
    <col min="5" max="5" width="25.5703125" bestFit="1" customWidth="1"/>
    <col min="6" max="6" width="26.5703125" bestFit="1" customWidth="1"/>
    <col min="7" max="7" width="23.85546875" customWidth="1"/>
    <col min="8" max="8" width="28.28515625" bestFit="1" customWidth="1"/>
    <col min="9" max="9" width="41.28515625" bestFit="1" customWidth="1"/>
    <col min="10" max="10" width="36.7109375" bestFit="1" customWidth="1"/>
    <col min="11" max="11" width="46.5703125" bestFit="1" customWidth="1"/>
    <col min="12" max="12" width="38.85546875" bestFit="1" customWidth="1"/>
    <col min="13" max="13" width="36.28515625" bestFit="1" customWidth="1"/>
    <col min="14" max="14" width="42.7109375" bestFit="1" customWidth="1"/>
    <col min="15" max="15" width="54.7109375" bestFit="1" customWidth="1"/>
    <col min="16" max="16" width="31.5703125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6" x14ac:dyDescent="0.25">
      <c r="A2">
        <v>15.411300000000001</v>
      </c>
      <c r="B2">
        <v>34.681199999999997</v>
      </c>
      <c r="C2">
        <v>34.832700000000003</v>
      </c>
      <c r="D2">
        <f>C2-E2</f>
        <v>5.8553000000000033</v>
      </c>
      <c r="E2">
        <v>28.977399999999999</v>
      </c>
      <c r="F2">
        <f>E2-G2</f>
        <v>5.8170999999999999</v>
      </c>
      <c r="G2">
        <v>23.160299999999999</v>
      </c>
      <c r="H2">
        <v>23.160299999999999</v>
      </c>
      <c r="I2">
        <f>H2-J2</f>
        <v>4.1463000000000001</v>
      </c>
      <c r="J2">
        <v>19.013999999999999</v>
      </c>
    </row>
    <row r="5" spans="1:16" x14ac:dyDescent="0.25">
      <c r="A5" t="s">
        <v>24</v>
      </c>
      <c r="B5">
        <v>245.21449999999999</v>
      </c>
      <c r="C5" t="s">
        <v>22</v>
      </c>
      <c r="D5" s="4" t="s">
        <v>25</v>
      </c>
    </row>
    <row r="6" spans="1:16" x14ac:dyDescent="0.25">
      <c r="A6" t="s">
        <v>23</v>
      </c>
      <c r="B6">
        <v>0.1515</v>
      </c>
      <c r="C6" t="s">
        <v>31</v>
      </c>
      <c r="D6" s="2" t="s">
        <v>32</v>
      </c>
    </row>
    <row r="7" spans="1:16" x14ac:dyDescent="0.25">
      <c r="A7" t="s">
        <v>18</v>
      </c>
      <c r="B7">
        <f>C2-A2</f>
        <v>19.421400000000002</v>
      </c>
      <c r="C7" s="2" t="s">
        <v>19</v>
      </c>
    </row>
    <row r="8" spans="1:16" x14ac:dyDescent="0.25">
      <c r="A8" t="s">
        <v>21</v>
      </c>
      <c r="B8">
        <f>B5*B6</f>
        <v>37.14999675</v>
      </c>
      <c r="C8" t="s">
        <v>22</v>
      </c>
    </row>
    <row r="10" spans="1:16" x14ac:dyDescent="0.25">
      <c r="A10" t="s">
        <v>10</v>
      </c>
      <c r="B10">
        <v>37.15</v>
      </c>
      <c r="C10" t="s">
        <v>33</v>
      </c>
    </row>
    <row r="11" spans="1:16" x14ac:dyDescent="0.25">
      <c r="B11" s="3" t="s">
        <v>20</v>
      </c>
      <c r="C11" s="6" t="s">
        <v>26</v>
      </c>
      <c r="D11" t="s">
        <v>27</v>
      </c>
      <c r="E11" t="s">
        <v>28</v>
      </c>
      <c r="F11" s="7" t="s">
        <v>29</v>
      </c>
      <c r="G11" t="s">
        <v>30</v>
      </c>
      <c r="H11" s="8" t="s">
        <v>34</v>
      </c>
      <c r="I11" s="9" t="s">
        <v>35</v>
      </c>
      <c r="J11" s="9" t="s">
        <v>36</v>
      </c>
      <c r="K11" s="7" t="s">
        <v>37</v>
      </c>
      <c r="L11" s="7" t="s">
        <v>38</v>
      </c>
      <c r="M11" s="7" t="s">
        <v>39</v>
      </c>
      <c r="N11" s="7" t="s">
        <v>40</v>
      </c>
      <c r="O11" s="7" t="s">
        <v>41</v>
      </c>
      <c r="P11" s="10" t="s">
        <v>42</v>
      </c>
    </row>
    <row r="12" spans="1:16" x14ac:dyDescent="0.25">
      <c r="A12" t="s">
        <v>11</v>
      </c>
      <c r="B12" s="3">
        <v>11.652915300628415</v>
      </c>
      <c r="C12" s="6" t="s">
        <v>14</v>
      </c>
      <c r="D12">
        <v>5.8553000000000033</v>
      </c>
      <c r="E12">
        <v>1E-4</v>
      </c>
      <c r="F12" s="7">
        <f>($B$10/$B$7)*D2</f>
        <v>11.200242773435495</v>
      </c>
      <c r="G12">
        <f>(B12/F12)*100</f>
        <v>104.0416313855853</v>
      </c>
      <c r="H12" s="8">
        <f>P12</f>
        <v>0.92397778112228657</v>
      </c>
      <c r="I12" s="9">
        <v>6.2413833137498875E-2</v>
      </c>
      <c r="J12" s="9">
        <f>(I12/B12)</f>
        <v>5.3560702645914747E-3</v>
      </c>
      <c r="K12" s="7">
        <f>(0.0001/0.1515)</f>
        <v>6.6006600660066007E-4</v>
      </c>
      <c r="L12" s="7">
        <f>(0.0001/19.4214)</f>
        <v>5.1489593953062096E-6</v>
      </c>
      <c r="M12" s="7">
        <v>7.4999999999999997E-3</v>
      </c>
      <c r="N12" s="7">
        <f>(0.0001/D2)</f>
        <v>1.7078544224890262E-5</v>
      </c>
      <c r="O12" s="7">
        <f>SQRT(((M12)^2)+((K12)^2)+((N12)^2)+((L12)^2))</f>
        <v>7.529010912565171E-3</v>
      </c>
      <c r="P12" s="10">
        <f>(SQRT(((O12)^2)+((J12)^2)))*100</f>
        <v>0.92397778112228657</v>
      </c>
    </row>
    <row r="13" spans="1:16" x14ac:dyDescent="0.25">
      <c r="B13" s="3">
        <v>11.478339883627172</v>
      </c>
      <c r="C13" s="6" t="s">
        <v>15</v>
      </c>
      <c r="D13">
        <v>5.8170999999999999</v>
      </c>
      <c r="E13">
        <v>1E-4</v>
      </c>
      <c r="F13" s="7">
        <f>($B$10/$B$7)*F2</f>
        <v>11.127172345968878</v>
      </c>
      <c r="G13">
        <f>(B13/F13)*100</f>
        <v>103.15594588400091</v>
      </c>
      <c r="H13" s="8">
        <f>P13</f>
        <v>0.92272048738040913</v>
      </c>
      <c r="I13" s="9">
        <v>6.1229493865677685E-2</v>
      </c>
      <c r="J13" s="9">
        <f>(I13/B13)</f>
        <v>5.3343510025361859E-3</v>
      </c>
      <c r="K13" s="7">
        <f>(0.0001/0.1515)</f>
        <v>6.6006600660066007E-4</v>
      </c>
      <c r="L13" s="7">
        <f>(0.0001/19.4214)</f>
        <v>5.1489593953062096E-6</v>
      </c>
      <c r="M13" s="7">
        <v>7.4999999999999997E-3</v>
      </c>
      <c r="N13" s="7">
        <f>(0.0001/F2)</f>
        <v>1.7190696395110967E-5</v>
      </c>
      <c r="O13" s="7">
        <f t="shared" ref="O13:O14" si="0">SQRT(((M13)^2)+((K13)^2)+((N13)^2)+((L13)^2))</f>
        <v>7.5290111678025249E-3</v>
      </c>
      <c r="P13" s="10">
        <f t="shared" ref="P13:P14" si="1">(SQRT(((O13)^2)+((J13)^2)))*100</f>
        <v>0.92272048738040913</v>
      </c>
    </row>
    <row r="14" spans="1:16" x14ac:dyDescent="0.25">
      <c r="B14" s="3">
        <v>7.3361493376263622</v>
      </c>
      <c r="C14" s="6" t="s">
        <v>16</v>
      </c>
      <c r="D14">
        <v>4.1463000000000001</v>
      </c>
      <c r="E14">
        <v>1E-4</v>
      </c>
      <c r="F14" s="7">
        <f>($B$10/$B$7)*I2</f>
        <v>7.9312019215916454</v>
      </c>
      <c r="G14">
        <f>(B14/F14)*100</f>
        <v>92.497321467187319</v>
      </c>
      <c r="H14" s="8">
        <f>P14</f>
        <v>1.0277784831220902</v>
      </c>
      <c r="I14" s="9">
        <v>5.1325037592744739E-2</v>
      </c>
      <c r="J14" s="9">
        <f>(I14/B14)</f>
        <v>6.9961822245771157E-3</v>
      </c>
      <c r="K14" s="7">
        <f>(0.0001/0.1515)</f>
        <v>6.6006600660066007E-4</v>
      </c>
      <c r="L14" s="7">
        <f>(0.0001/19.4214)</f>
        <v>5.1489593953062096E-6</v>
      </c>
      <c r="M14" s="7">
        <v>7.4999999999999997E-3</v>
      </c>
      <c r="N14" s="7">
        <f>(0.0001/I2)</f>
        <v>2.4117888237705907E-5</v>
      </c>
      <c r="O14" s="7">
        <f t="shared" si="0"/>
        <v>7.529030171103423E-3</v>
      </c>
      <c r="P14" s="10">
        <f t="shared" si="1"/>
        <v>1.0277784831220902</v>
      </c>
    </row>
    <row r="16" spans="1:16" x14ac:dyDescent="0.25">
      <c r="B16" s="1">
        <f>SUM(B12:B14)</f>
        <v>30.467404521881949</v>
      </c>
    </row>
    <row r="18" spans="1:2" x14ac:dyDescent="0.25">
      <c r="A18" s="5" t="s">
        <v>12</v>
      </c>
      <c r="B18" s="5">
        <f>(B10/(B2-A2))*(J2-A2)</f>
        <v>6.9455630283499126</v>
      </c>
    </row>
    <row r="19" spans="1:2" x14ac:dyDescent="0.25">
      <c r="A19" s="5"/>
      <c r="B19" s="5"/>
    </row>
    <row r="20" spans="1:2" x14ac:dyDescent="0.25">
      <c r="A20" s="5"/>
      <c r="B20" s="5"/>
    </row>
    <row r="21" spans="1:2" x14ac:dyDescent="0.25">
      <c r="A21" s="5" t="s">
        <v>13</v>
      </c>
      <c r="B21" s="5">
        <f>B18+B16</f>
        <v>37.412967550231862</v>
      </c>
    </row>
    <row r="22" spans="1:2" x14ac:dyDescent="0.25">
      <c r="A22" s="5"/>
      <c r="B22" s="5"/>
    </row>
    <row r="23" spans="1:2" x14ac:dyDescent="0.25">
      <c r="A23" s="5"/>
      <c r="B23" s="5"/>
    </row>
    <row r="24" spans="1:2" x14ac:dyDescent="0.25">
      <c r="A24" s="5" t="s">
        <v>17</v>
      </c>
      <c r="B24" s="5">
        <f>B21-B10</f>
        <v>0.26296755023186336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2019-02-11T15:16:20Z</dcterms:modified>
</cp:coreProperties>
</file>